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120" activeTab="0"/>
  </bookViews>
  <sheets>
    <sheet name="Masculin" sheetId="1" r:id="rId1"/>
    <sheet name="Mixte" sheetId="2" r:id="rId2"/>
    <sheet name="Féminin" sheetId="3" r:id="rId3"/>
  </sheets>
  <definedNames/>
  <calcPr fullCalcOnLoad="1"/>
</workbook>
</file>

<file path=xl/sharedStrings.xml><?xml version="1.0" encoding="utf-8"?>
<sst xmlns="http://schemas.openxmlformats.org/spreadsheetml/2006/main" count="148" uniqueCount="71">
  <si>
    <t>Temps</t>
  </si>
  <si>
    <t>Score</t>
  </si>
  <si>
    <t>N°</t>
  </si>
  <si>
    <t>EQUIPE</t>
  </si>
  <si>
    <t>CAT.</t>
  </si>
  <si>
    <t>Nb Bal.</t>
  </si>
  <si>
    <t>Pén. Bal.</t>
  </si>
  <si>
    <t>Dép. Tps.</t>
  </si>
  <si>
    <t>Pén. Tps.</t>
  </si>
  <si>
    <t>H</t>
  </si>
  <si>
    <t>M</t>
  </si>
  <si>
    <t>F</t>
  </si>
  <si>
    <t>CSMR Rillieux -Raidlight 1</t>
  </si>
  <si>
    <t>CSMR Rillieux - Intersport</t>
  </si>
  <si>
    <t>Les "qu'est-ce qu'on fout là ?</t>
  </si>
  <si>
    <t>CSMR Rillieux -Raidlight 3</t>
  </si>
  <si>
    <t>CSMR Rillieux -Raidlight 4</t>
  </si>
  <si>
    <t>Pont de Vaux Aventures</t>
  </si>
  <si>
    <t>CSMR Rillieux -Raidlight 5</t>
  </si>
  <si>
    <t>Les Filles de Vaulx</t>
  </si>
  <si>
    <t>Delacour-Cohen</t>
  </si>
  <si>
    <t>K &amp; K World Tour</t>
  </si>
  <si>
    <t>Les Moutons</t>
  </si>
  <si>
    <t>Yaya 2</t>
  </si>
  <si>
    <t>Les Canards</t>
  </si>
  <si>
    <t>Les Déjantés</t>
  </si>
  <si>
    <t>Les Turttles</t>
  </si>
  <si>
    <t>Les Rossins</t>
  </si>
  <si>
    <t>Les Bikers</t>
  </si>
  <si>
    <t>Les Etoiles Filantes</t>
  </si>
  <si>
    <t>Lebleu-Poncet</t>
  </si>
  <si>
    <t>Les Wasa du Trail</t>
  </si>
  <si>
    <t>Fine mousse en surface</t>
  </si>
  <si>
    <t>Les Cabornis</t>
  </si>
  <si>
    <t>Lost in time</t>
  </si>
  <si>
    <t>Les Barrières Horaires</t>
  </si>
  <si>
    <t>St Ex 86</t>
  </si>
  <si>
    <t>Mondon Père et Fils</t>
  </si>
  <si>
    <t>Cool Boys 1</t>
  </si>
  <si>
    <t>Cool Boys 2</t>
  </si>
  <si>
    <t>Chevelu des Oncins</t>
  </si>
  <si>
    <t>Les Saromagnots</t>
  </si>
  <si>
    <t>Vialet-Treffort</t>
  </si>
  <si>
    <t>Intersport</t>
  </si>
  <si>
    <t>Fun Raiders</t>
  </si>
  <si>
    <t>Les Bibis Cottins</t>
  </si>
  <si>
    <t>Rillieux Triathlon</t>
  </si>
  <si>
    <t>Toucan</t>
  </si>
  <si>
    <t>Chatels and co</t>
  </si>
  <si>
    <t>Les Pompiers</t>
  </si>
  <si>
    <t>The Butchers</t>
  </si>
  <si>
    <t>Les Tégneux</t>
  </si>
  <si>
    <t>Les Gônes</t>
  </si>
  <si>
    <t>New Team</t>
  </si>
  <si>
    <t>Les Genassiens</t>
  </si>
  <si>
    <t>Sapeurs Pompiers 2 Font.</t>
  </si>
  <si>
    <t>Les Chaouliens</t>
  </si>
  <si>
    <t>PSN</t>
  </si>
  <si>
    <t>Les Pittet-Aime</t>
  </si>
  <si>
    <t>Les Perforateurs</t>
  </si>
  <si>
    <t>JFN</t>
  </si>
  <si>
    <t>Triple XL</t>
  </si>
  <si>
    <t>Fouilla</t>
  </si>
  <si>
    <t>Coolteam</t>
  </si>
  <si>
    <t>Les Marmottes</t>
  </si>
  <si>
    <t>Les Florentins</t>
  </si>
  <si>
    <t>River Rats</t>
  </si>
  <si>
    <t>Les Z'aimseparables</t>
  </si>
  <si>
    <t>Pts Bonus</t>
  </si>
  <si>
    <t>TOTAL</t>
  </si>
  <si>
    <t>Clas.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</si>
</sst>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h]:mm:ss;@"/>
    <numFmt numFmtId="173" formatCode="[$-F400]h:mm:ss\ AM/PM"/>
    <numFmt numFmtId="174" formatCode="[$-40C]dddd\ d\ mmmm\ yyyy"/>
    <numFmt numFmtId="175" formatCode="mm:ss.0;@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1" fontId="2" fillId="0" borderId="0" xfId="0" applyNumberFormat="1" applyFont="1" applyFill="1" applyAlignment="1">
      <alignment horizontal="right"/>
    </xf>
    <xf numFmtId="2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20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2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N3" sqref="N3"/>
    </sheetView>
  </sheetViews>
  <sheetFormatPr defaultColWidth="11.421875" defaultRowHeight="12.75"/>
  <cols>
    <col min="1" max="1" width="4.8515625" style="5" bestFit="1" customWidth="1"/>
    <col min="2" max="2" width="3.57421875" style="5" bestFit="1" customWidth="1"/>
    <col min="3" max="3" width="16.57421875" style="6" bestFit="1" customWidth="1"/>
    <col min="4" max="4" width="4.7109375" style="5" bestFit="1" customWidth="1"/>
    <col min="5" max="5" width="6.140625" style="5" bestFit="1" customWidth="1"/>
    <col min="6" max="6" width="7.57421875" style="5" bestFit="1" customWidth="1"/>
    <col min="7" max="7" width="7.00390625" style="26" bestFit="1" customWidth="1"/>
    <col min="8" max="8" width="8.28125" style="27" bestFit="1" customWidth="1"/>
    <col min="9" max="9" width="8.28125" style="9" bestFit="1" customWidth="1"/>
    <col min="10" max="10" width="5.57421875" style="9" bestFit="1" customWidth="1"/>
    <col min="11" max="11" width="9.00390625" style="5" bestFit="1" customWidth="1"/>
    <col min="12" max="12" width="6.28125" style="5" bestFit="1" customWidth="1"/>
    <col min="13" max="16384" width="10.28125" style="5" customWidth="1"/>
  </cols>
  <sheetData>
    <row r="1" spans="1:12" s="19" customFormat="1" ht="11.25">
      <c r="A1" s="10" t="s">
        <v>70</v>
      </c>
      <c r="B1" s="10" t="s">
        <v>2</v>
      </c>
      <c r="C1" s="11" t="s">
        <v>3</v>
      </c>
      <c r="D1" s="10" t="s">
        <v>4</v>
      </c>
      <c r="E1" s="10" t="s">
        <v>5</v>
      </c>
      <c r="F1" s="10" t="s">
        <v>6</v>
      </c>
      <c r="G1" s="12" t="s">
        <v>0</v>
      </c>
      <c r="H1" s="18" t="s">
        <v>7</v>
      </c>
      <c r="I1" s="13" t="s">
        <v>8</v>
      </c>
      <c r="J1" s="13" t="s">
        <v>1</v>
      </c>
      <c r="K1" s="10" t="s">
        <v>68</v>
      </c>
      <c r="L1" s="10" t="s">
        <v>69</v>
      </c>
    </row>
    <row r="2" spans="1:12" ht="11.25">
      <c r="A2" s="14">
        <v>1</v>
      </c>
      <c r="B2" s="14">
        <v>227</v>
      </c>
      <c r="C2" s="1" t="s">
        <v>33</v>
      </c>
      <c r="D2" s="14" t="s">
        <v>9</v>
      </c>
      <c r="E2" s="14">
        <v>30</v>
      </c>
      <c r="F2" s="14"/>
      <c r="G2" s="14" t="str">
        <f>"02:58:26"</f>
        <v>02:58:26</v>
      </c>
      <c r="H2" s="23">
        <f aca="true" t="shared" si="0" ref="H2:H39">IF(G2&gt;"02:59:00",TIMEVALUE(G2)-TIMEVALUE("02:59:00"),0)</f>
        <v>0</v>
      </c>
      <c r="I2" s="3">
        <f>20*MINUTE(H2)+60*20*HOUR(H2)</f>
        <v>0</v>
      </c>
      <c r="J2" s="3">
        <f aca="true" t="shared" si="1" ref="J2:J39">E2*20-F2-I2</f>
        <v>600</v>
      </c>
      <c r="K2" s="14">
        <v>30</v>
      </c>
      <c r="L2" s="3">
        <f aca="true" t="shared" si="2" ref="L2:L39">J2+K2</f>
        <v>630</v>
      </c>
    </row>
    <row r="3" spans="1:12" s="25" customFormat="1" ht="11.25">
      <c r="A3" s="20">
        <v>2</v>
      </c>
      <c r="B3" s="20">
        <v>240</v>
      </c>
      <c r="C3" s="21" t="s">
        <v>46</v>
      </c>
      <c r="D3" s="20" t="s">
        <v>9</v>
      </c>
      <c r="E3" s="20">
        <v>26</v>
      </c>
      <c r="F3" s="20"/>
      <c r="G3" s="20" t="str">
        <f>"02:44:34"</f>
        <v>02:44:34</v>
      </c>
      <c r="H3" s="24">
        <f t="shared" si="0"/>
        <v>0</v>
      </c>
      <c r="I3" s="22">
        <f>20*MINUTE(H3)+60*20*HOUR(H3)</f>
        <v>0</v>
      </c>
      <c r="J3" s="22">
        <f t="shared" si="1"/>
        <v>520</v>
      </c>
      <c r="K3" s="20">
        <v>30</v>
      </c>
      <c r="L3" s="22">
        <f t="shared" si="2"/>
        <v>550</v>
      </c>
    </row>
    <row r="4" spans="1:12" ht="11.25">
      <c r="A4" s="14">
        <v>3</v>
      </c>
      <c r="B4" s="14">
        <v>209</v>
      </c>
      <c r="C4" s="1" t="s">
        <v>17</v>
      </c>
      <c r="D4" s="14" t="s">
        <v>9</v>
      </c>
      <c r="E4" s="14">
        <v>26</v>
      </c>
      <c r="F4" s="14"/>
      <c r="G4" s="14" t="str">
        <f>"02:55:59"</f>
        <v>02:55:59</v>
      </c>
      <c r="H4" s="23">
        <f t="shared" si="0"/>
        <v>0</v>
      </c>
      <c r="I4" s="3">
        <f>20*MINUTE(H4)+60*20*HOUR(H4)</f>
        <v>0</v>
      </c>
      <c r="J4" s="3">
        <f t="shared" si="1"/>
        <v>520</v>
      </c>
      <c r="K4" s="14">
        <v>30</v>
      </c>
      <c r="L4" s="3">
        <f t="shared" si="2"/>
        <v>550</v>
      </c>
    </row>
    <row r="5" spans="1:12" ht="11.25">
      <c r="A5" s="14">
        <v>4</v>
      </c>
      <c r="B5" s="14">
        <v>238</v>
      </c>
      <c r="C5" s="1" t="s">
        <v>44</v>
      </c>
      <c r="D5" s="14" t="s">
        <v>9</v>
      </c>
      <c r="E5" s="14">
        <v>28</v>
      </c>
      <c r="F5" s="14"/>
      <c r="G5" s="14" t="str">
        <f>"03:05:52"</f>
        <v>03:05:52</v>
      </c>
      <c r="H5" s="23">
        <f t="shared" si="0"/>
        <v>0.004768518518518533</v>
      </c>
      <c r="I5" s="3">
        <v>60</v>
      </c>
      <c r="J5" s="3">
        <f t="shared" si="1"/>
        <v>500</v>
      </c>
      <c r="K5" s="14">
        <v>30</v>
      </c>
      <c r="L5" s="3">
        <f t="shared" si="2"/>
        <v>530</v>
      </c>
    </row>
    <row r="6" spans="1:12" ht="11.25">
      <c r="A6" s="14">
        <v>5</v>
      </c>
      <c r="B6" s="14">
        <v>239</v>
      </c>
      <c r="C6" s="1" t="s">
        <v>45</v>
      </c>
      <c r="D6" s="14" t="s">
        <v>9</v>
      </c>
      <c r="E6" s="14">
        <v>27</v>
      </c>
      <c r="F6" s="14">
        <v>50</v>
      </c>
      <c r="G6" s="14" t="str">
        <f>"02:54:34"</f>
        <v>02:54:34</v>
      </c>
      <c r="H6" s="23">
        <f t="shared" si="0"/>
        <v>0</v>
      </c>
      <c r="I6" s="3">
        <f>20*MINUTE(H6)+60*20*HOUR(H6)</f>
        <v>0</v>
      </c>
      <c r="J6" s="3">
        <f t="shared" si="1"/>
        <v>490</v>
      </c>
      <c r="K6" s="14">
        <v>30</v>
      </c>
      <c r="L6" s="3">
        <f t="shared" si="2"/>
        <v>520</v>
      </c>
    </row>
    <row r="7" spans="1:12" ht="11.25">
      <c r="A7" s="14">
        <v>6</v>
      </c>
      <c r="B7" s="14">
        <v>242</v>
      </c>
      <c r="C7" s="1" t="s">
        <v>48</v>
      </c>
      <c r="D7" s="14" t="s">
        <v>9</v>
      </c>
      <c r="E7" s="14">
        <v>24</v>
      </c>
      <c r="F7" s="14"/>
      <c r="G7" s="14" t="str">
        <f>"02:39:18"</f>
        <v>02:39:18</v>
      </c>
      <c r="H7" s="23">
        <f t="shared" si="0"/>
        <v>0</v>
      </c>
      <c r="I7" s="3">
        <f>20*MINUTE(H7)+60*20*HOUR(H7)</f>
        <v>0</v>
      </c>
      <c r="J7" s="3">
        <f t="shared" si="1"/>
        <v>480</v>
      </c>
      <c r="K7" s="14">
        <v>30</v>
      </c>
      <c r="L7" s="3">
        <f t="shared" si="2"/>
        <v>510</v>
      </c>
    </row>
    <row r="8" spans="1:12" ht="11.25">
      <c r="A8" s="14">
        <v>7</v>
      </c>
      <c r="B8" s="14">
        <v>226</v>
      </c>
      <c r="C8" s="1" t="s">
        <v>32</v>
      </c>
      <c r="D8" s="14" t="s">
        <v>9</v>
      </c>
      <c r="E8" s="14">
        <v>24</v>
      </c>
      <c r="F8" s="14"/>
      <c r="G8" s="14" t="str">
        <f>"02:52:25"</f>
        <v>02:52:25</v>
      </c>
      <c r="H8" s="23">
        <f t="shared" si="0"/>
        <v>0</v>
      </c>
      <c r="I8" s="3">
        <f>20*MINUTE(H8)+60*20*HOUR(H8)</f>
        <v>0</v>
      </c>
      <c r="J8" s="3">
        <f t="shared" si="1"/>
        <v>480</v>
      </c>
      <c r="K8" s="14">
        <v>30</v>
      </c>
      <c r="L8" s="3">
        <f t="shared" si="2"/>
        <v>510</v>
      </c>
    </row>
    <row r="9" spans="1:12" ht="11.25">
      <c r="A9" s="14">
        <v>8</v>
      </c>
      <c r="B9" s="14">
        <v>241</v>
      </c>
      <c r="C9" s="1" t="s">
        <v>47</v>
      </c>
      <c r="D9" s="14" t="s">
        <v>9</v>
      </c>
      <c r="E9" s="14">
        <v>27</v>
      </c>
      <c r="F9" s="14"/>
      <c r="G9" s="14" t="str">
        <f>"03:04:19"</f>
        <v>03:04:19</v>
      </c>
      <c r="H9" s="23">
        <f t="shared" si="0"/>
        <v>0.0036921296296296424</v>
      </c>
      <c r="I9" s="3">
        <v>60</v>
      </c>
      <c r="J9" s="3">
        <f t="shared" si="1"/>
        <v>480</v>
      </c>
      <c r="K9" s="14">
        <v>30</v>
      </c>
      <c r="L9" s="3">
        <f t="shared" si="2"/>
        <v>510</v>
      </c>
    </row>
    <row r="10" spans="1:12" ht="11.25">
      <c r="A10" s="14">
        <v>9</v>
      </c>
      <c r="B10" s="14">
        <v>222</v>
      </c>
      <c r="C10" s="1" t="s">
        <v>28</v>
      </c>
      <c r="D10" s="14" t="s">
        <v>9</v>
      </c>
      <c r="E10" s="14">
        <v>23</v>
      </c>
      <c r="F10" s="14"/>
      <c r="G10" s="14" t="str">
        <f>"02:50:33"</f>
        <v>02:50:33</v>
      </c>
      <c r="H10" s="23">
        <f t="shared" si="0"/>
        <v>0</v>
      </c>
      <c r="I10" s="3">
        <f aca="true" t="shared" si="3" ref="I10:I16">20*MINUTE(H10)+60*20*HOUR(H10)</f>
        <v>0</v>
      </c>
      <c r="J10" s="3">
        <f t="shared" si="1"/>
        <v>460</v>
      </c>
      <c r="K10" s="14">
        <v>30</v>
      </c>
      <c r="L10" s="3">
        <f t="shared" si="2"/>
        <v>490</v>
      </c>
    </row>
    <row r="11" spans="1:12" ht="11.25">
      <c r="A11" s="14">
        <v>10</v>
      </c>
      <c r="B11" s="14">
        <v>210</v>
      </c>
      <c r="C11" s="1" t="s">
        <v>18</v>
      </c>
      <c r="D11" s="14" t="s">
        <v>9</v>
      </c>
      <c r="E11" s="14">
        <v>23</v>
      </c>
      <c r="F11" s="14"/>
      <c r="G11" s="14" t="str">
        <f>"02:56:02"</f>
        <v>02:56:02</v>
      </c>
      <c r="H11" s="23">
        <f t="shared" si="0"/>
        <v>0</v>
      </c>
      <c r="I11" s="3">
        <f t="shared" si="3"/>
        <v>0</v>
      </c>
      <c r="J11" s="3">
        <f t="shared" si="1"/>
        <v>460</v>
      </c>
      <c r="K11" s="14">
        <v>30</v>
      </c>
      <c r="L11" s="3">
        <f t="shared" si="2"/>
        <v>490</v>
      </c>
    </row>
    <row r="12" spans="1:12" ht="11.25">
      <c r="A12" s="14">
        <v>11</v>
      </c>
      <c r="B12" s="14">
        <v>244</v>
      </c>
      <c r="C12" s="1" t="s">
        <v>50</v>
      </c>
      <c r="D12" s="14" t="s">
        <v>9</v>
      </c>
      <c r="E12" s="14">
        <v>22</v>
      </c>
      <c r="F12" s="14"/>
      <c r="G12" s="14" t="str">
        <f>"02:48:17"</f>
        <v>02:48:17</v>
      </c>
      <c r="H12" s="23">
        <f t="shared" si="0"/>
        <v>0</v>
      </c>
      <c r="I12" s="3">
        <f t="shared" si="3"/>
        <v>0</v>
      </c>
      <c r="J12" s="3">
        <f t="shared" si="1"/>
        <v>440</v>
      </c>
      <c r="K12" s="14">
        <v>30</v>
      </c>
      <c r="L12" s="3">
        <f t="shared" si="2"/>
        <v>470</v>
      </c>
    </row>
    <row r="13" spans="1:12" ht="11.25">
      <c r="A13" s="14">
        <v>12</v>
      </c>
      <c r="B13" s="14">
        <v>258</v>
      </c>
      <c r="C13" s="4" t="s">
        <v>64</v>
      </c>
      <c r="D13" s="14" t="s">
        <v>9</v>
      </c>
      <c r="E13" s="14">
        <v>22</v>
      </c>
      <c r="F13" s="14"/>
      <c r="G13" s="14" t="str">
        <f>"02:53:40"</f>
        <v>02:53:40</v>
      </c>
      <c r="H13" s="23">
        <f t="shared" si="0"/>
        <v>0</v>
      </c>
      <c r="I13" s="3">
        <f t="shared" si="3"/>
        <v>0</v>
      </c>
      <c r="J13" s="3">
        <f t="shared" si="1"/>
        <v>440</v>
      </c>
      <c r="K13" s="14">
        <v>30</v>
      </c>
      <c r="L13" s="3">
        <f t="shared" si="2"/>
        <v>470</v>
      </c>
    </row>
    <row r="14" spans="1:12" ht="11.25">
      <c r="A14" s="14">
        <v>13</v>
      </c>
      <c r="B14" s="14">
        <v>255</v>
      </c>
      <c r="C14" s="1" t="s">
        <v>61</v>
      </c>
      <c r="D14" s="14" t="s">
        <v>9</v>
      </c>
      <c r="E14" s="14">
        <v>22</v>
      </c>
      <c r="F14" s="14"/>
      <c r="G14" s="14" t="str">
        <f>"02:54:02"</f>
        <v>02:54:02</v>
      </c>
      <c r="H14" s="23">
        <f t="shared" si="0"/>
        <v>0</v>
      </c>
      <c r="I14" s="3">
        <f t="shared" si="3"/>
        <v>0</v>
      </c>
      <c r="J14" s="3">
        <f t="shared" si="1"/>
        <v>440</v>
      </c>
      <c r="K14" s="14">
        <v>30</v>
      </c>
      <c r="L14" s="3">
        <f t="shared" si="2"/>
        <v>470</v>
      </c>
    </row>
    <row r="15" spans="1:12" ht="11.25">
      <c r="A15" s="14">
        <v>14</v>
      </c>
      <c r="B15" s="14">
        <v>248</v>
      </c>
      <c r="C15" s="1" t="s">
        <v>54</v>
      </c>
      <c r="D15" s="14" t="s">
        <v>9</v>
      </c>
      <c r="E15" s="14">
        <v>22</v>
      </c>
      <c r="F15" s="14"/>
      <c r="G15" s="14" t="str">
        <f>"02:54:18"</f>
        <v>02:54:18</v>
      </c>
      <c r="H15" s="23">
        <f t="shared" si="0"/>
        <v>0</v>
      </c>
      <c r="I15" s="3">
        <f t="shared" si="3"/>
        <v>0</v>
      </c>
      <c r="J15" s="3">
        <f t="shared" si="1"/>
        <v>440</v>
      </c>
      <c r="K15" s="14">
        <v>30</v>
      </c>
      <c r="L15" s="3">
        <f t="shared" si="2"/>
        <v>470</v>
      </c>
    </row>
    <row r="16" spans="1:12" ht="11.25">
      <c r="A16" s="14">
        <v>15</v>
      </c>
      <c r="B16" s="14">
        <v>234</v>
      </c>
      <c r="C16" s="1" t="s">
        <v>40</v>
      </c>
      <c r="D16" s="14" t="s">
        <v>9</v>
      </c>
      <c r="E16" s="14">
        <v>22</v>
      </c>
      <c r="F16" s="14"/>
      <c r="G16" s="14" t="str">
        <f>"02:57:53"</f>
        <v>02:57:53</v>
      </c>
      <c r="H16" s="23">
        <f t="shared" si="0"/>
        <v>0</v>
      </c>
      <c r="I16" s="3">
        <f t="shared" si="3"/>
        <v>0</v>
      </c>
      <c r="J16" s="3">
        <f t="shared" si="1"/>
        <v>440</v>
      </c>
      <c r="K16" s="14">
        <v>30</v>
      </c>
      <c r="L16" s="3">
        <f t="shared" si="2"/>
        <v>470</v>
      </c>
    </row>
    <row r="17" spans="1:12" ht="11.25">
      <c r="A17" s="14">
        <v>16</v>
      </c>
      <c r="B17" s="14">
        <v>243</v>
      </c>
      <c r="C17" s="1" t="s">
        <v>49</v>
      </c>
      <c r="D17" s="14" t="s">
        <v>9</v>
      </c>
      <c r="E17" s="14">
        <v>25</v>
      </c>
      <c r="F17" s="14"/>
      <c r="G17" s="14" t="str">
        <f>"03:04:11"</f>
        <v>03:04:11</v>
      </c>
      <c r="H17" s="23">
        <f t="shared" si="0"/>
        <v>0.003599537037037026</v>
      </c>
      <c r="I17" s="3">
        <v>60</v>
      </c>
      <c r="J17" s="3">
        <f t="shared" si="1"/>
        <v>440</v>
      </c>
      <c r="K17" s="14">
        <v>30</v>
      </c>
      <c r="L17" s="3">
        <f t="shared" si="2"/>
        <v>470</v>
      </c>
    </row>
    <row r="18" spans="1:12" ht="11.25">
      <c r="A18" s="14">
        <v>17</v>
      </c>
      <c r="B18" s="14">
        <v>232</v>
      </c>
      <c r="C18" s="1" t="s">
        <v>38</v>
      </c>
      <c r="D18" s="14" t="s">
        <v>9</v>
      </c>
      <c r="E18" s="14">
        <v>22</v>
      </c>
      <c r="F18" s="14"/>
      <c r="G18" s="14" t="str">
        <f>"03:00:35"</f>
        <v>03:00:35</v>
      </c>
      <c r="H18" s="23">
        <f t="shared" si="0"/>
        <v>0.0010995370370370516</v>
      </c>
      <c r="I18" s="3">
        <f>20*MINUTE(H18)+60*20*HOUR(H18)</f>
        <v>20</v>
      </c>
      <c r="J18" s="3">
        <f t="shared" si="1"/>
        <v>420</v>
      </c>
      <c r="K18" s="14">
        <v>30</v>
      </c>
      <c r="L18" s="3">
        <f t="shared" si="2"/>
        <v>450</v>
      </c>
    </row>
    <row r="19" spans="1:12" ht="11.25">
      <c r="A19" s="14">
        <v>18</v>
      </c>
      <c r="B19" s="14">
        <v>235</v>
      </c>
      <c r="C19" s="1" t="s">
        <v>41</v>
      </c>
      <c r="D19" s="14" t="s">
        <v>9</v>
      </c>
      <c r="E19" s="14">
        <v>23</v>
      </c>
      <c r="F19" s="14"/>
      <c r="G19" s="14" t="str">
        <f>"03:03:06"</f>
        <v>03:03:06</v>
      </c>
      <c r="H19" s="23">
        <f t="shared" si="0"/>
        <v>0.002847222222222223</v>
      </c>
      <c r="I19" s="3">
        <v>40</v>
      </c>
      <c r="J19" s="3">
        <f t="shared" si="1"/>
        <v>420</v>
      </c>
      <c r="K19" s="14">
        <v>30</v>
      </c>
      <c r="L19" s="3">
        <f t="shared" si="2"/>
        <v>450</v>
      </c>
    </row>
    <row r="20" spans="1:12" ht="11.25">
      <c r="A20" s="14">
        <v>19</v>
      </c>
      <c r="B20" s="14">
        <v>225</v>
      </c>
      <c r="C20" s="1" t="s">
        <v>31</v>
      </c>
      <c r="D20" s="14" t="s">
        <v>9</v>
      </c>
      <c r="E20" s="14">
        <v>20</v>
      </c>
      <c r="F20" s="14"/>
      <c r="G20" s="14" t="str">
        <f>"02:52:55"</f>
        <v>02:52:55</v>
      </c>
      <c r="H20" s="23">
        <f t="shared" si="0"/>
        <v>0</v>
      </c>
      <c r="I20" s="3">
        <f>20*MINUTE(H20)+60*20*HOUR(H20)</f>
        <v>0</v>
      </c>
      <c r="J20" s="3">
        <f t="shared" si="1"/>
        <v>400</v>
      </c>
      <c r="K20" s="14">
        <v>30</v>
      </c>
      <c r="L20" s="3">
        <f t="shared" si="2"/>
        <v>430</v>
      </c>
    </row>
    <row r="21" spans="1:12" ht="11.25">
      <c r="A21" s="14">
        <v>20</v>
      </c>
      <c r="B21" s="14">
        <v>224</v>
      </c>
      <c r="C21" s="1" t="s">
        <v>30</v>
      </c>
      <c r="D21" s="14" t="s">
        <v>9</v>
      </c>
      <c r="E21" s="14">
        <v>26</v>
      </c>
      <c r="F21" s="14">
        <v>100</v>
      </c>
      <c r="G21" s="14" t="str">
        <f>"03:01:37"</f>
        <v>03:01:37</v>
      </c>
      <c r="H21" s="23">
        <f t="shared" si="0"/>
        <v>0.0018171296296296269</v>
      </c>
      <c r="I21" s="3">
        <v>20</v>
      </c>
      <c r="J21" s="3">
        <f t="shared" si="1"/>
        <v>400</v>
      </c>
      <c r="K21" s="14">
        <v>30</v>
      </c>
      <c r="L21" s="3">
        <f t="shared" si="2"/>
        <v>430</v>
      </c>
    </row>
    <row r="22" spans="1:12" ht="11.25">
      <c r="A22" s="14">
        <v>21</v>
      </c>
      <c r="B22" s="14">
        <v>257</v>
      </c>
      <c r="C22" s="1" t="s">
        <v>63</v>
      </c>
      <c r="D22" s="14" t="s">
        <v>9</v>
      </c>
      <c r="E22" s="14">
        <v>23</v>
      </c>
      <c r="F22" s="14"/>
      <c r="G22" s="14" t="str">
        <f>"03:02:45"</f>
        <v>03:02:45</v>
      </c>
      <c r="H22" s="23">
        <f t="shared" si="0"/>
        <v>0.0026041666666666574</v>
      </c>
      <c r="I22" s="3">
        <f>20*MINUTE(H22)+60*20*HOUR(H22)</f>
        <v>60</v>
      </c>
      <c r="J22" s="3">
        <f t="shared" si="1"/>
        <v>400</v>
      </c>
      <c r="K22" s="14">
        <v>30</v>
      </c>
      <c r="L22" s="3">
        <f t="shared" si="2"/>
        <v>430</v>
      </c>
    </row>
    <row r="23" spans="1:12" ht="11.25">
      <c r="A23" s="14">
        <v>22</v>
      </c>
      <c r="B23" s="14">
        <v>233</v>
      </c>
      <c r="C23" s="1" t="s">
        <v>39</v>
      </c>
      <c r="D23" s="14" t="s">
        <v>9</v>
      </c>
      <c r="E23" s="14">
        <v>22</v>
      </c>
      <c r="F23" s="14"/>
      <c r="G23" s="14" t="str">
        <f>"03:03:21"</f>
        <v>03:03:21</v>
      </c>
      <c r="H23" s="23">
        <f t="shared" si="0"/>
        <v>0.0030208333333333337</v>
      </c>
      <c r="I23" s="3">
        <v>40</v>
      </c>
      <c r="J23" s="3">
        <f t="shared" si="1"/>
        <v>400</v>
      </c>
      <c r="K23" s="14">
        <v>30</v>
      </c>
      <c r="L23" s="3">
        <f t="shared" si="2"/>
        <v>430</v>
      </c>
    </row>
    <row r="24" spans="1:12" ht="11.25">
      <c r="A24" s="14">
        <v>23</v>
      </c>
      <c r="B24" s="14">
        <v>231</v>
      </c>
      <c r="C24" s="1" t="s">
        <v>37</v>
      </c>
      <c r="D24" s="14" t="s">
        <v>9</v>
      </c>
      <c r="E24" s="14">
        <v>28</v>
      </c>
      <c r="F24" s="14"/>
      <c r="G24" s="14" t="str">
        <f>"03:17:45"</f>
        <v>03:17:45</v>
      </c>
      <c r="H24" s="23">
        <f t="shared" si="0"/>
        <v>0.013020833333333343</v>
      </c>
      <c r="I24" s="3">
        <v>180</v>
      </c>
      <c r="J24" s="3">
        <f t="shared" si="1"/>
        <v>380</v>
      </c>
      <c r="K24" s="14">
        <v>30</v>
      </c>
      <c r="L24" s="3">
        <f t="shared" si="2"/>
        <v>410</v>
      </c>
    </row>
    <row r="25" spans="1:12" ht="11.25">
      <c r="A25" s="14">
        <v>24</v>
      </c>
      <c r="B25" s="14">
        <v>229</v>
      </c>
      <c r="C25" s="1" t="s">
        <v>35</v>
      </c>
      <c r="D25" s="14" t="s">
        <v>9</v>
      </c>
      <c r="E25" s="14">
        <v>18</v>
      </c>
      <c r="F25" s="14"/>
      <c r="G25" s="14" t="str">
        <f>"02:49:02"</f>
        <v>02:49:02</v>
      </c>
      <c r="H25" s="23">
        <f t="shared" si="0"/>
        <v>0</v>
      </c>
      <c r="I25" s="3">
        <f>20*MINUTE(H25)+60*20*HOUR(H25)</f>
        <v>0</v>
      </c>
      <c r="J25" s="3">
        <f t="shared" si="1"/>
        <v>360</v>
      </c>
      <c r="K25" s="14">
        <v>30</v>
      </c>
      <c r="L25" s="3">
        <f t="shared" si="2"/>
        <v>390</v>
      </c>
    </row>
    <row r="26" spans="1:12" ht="11.25">
      <c r="A26" s="14">
        <v>25</v>
      </c>
      <c r="B26" s="14">
        <v>230</v>
      </c>
      <c r="C26" s="1" t="s">
        <v>36</v>
      </c>
      <c r="D26" s="14" t="s">
        <v>9</v>
      </c>
      <c r="E26" s="14">
        <v>18</v>
      </c>
      <c r="F26" s="14"/>
      <c r="G26" s="14" t="str">
        <f>"02:51:19"</f>
        <v>02:51:19</v>
      </c>
      <c r="H26" s="23">
        <f t="shared" si="0"/>
        <v>0</v>
      </c>
      <c r="I26" s="3">
        <f>20*MINUTE(H26)+60*20*HOUR(H26)</f>
        <v>0</v>
      </c>
      <c r="J26" s="3">
        <f t="shared" si="1"/>
        <v>360</v>
      </c>
      <c r="K26" s="14">
        <v>30</v>
      </c>
      <c r="L26" s="3">
        <f t="shared" si="2"/>
        <v>390</v>
      </c>
    </row>
    <row r="27" spans="1:12" ht="11.25">
      <c r="A27" s="14">
        <v>26</v>
      </c>
      <c r="B27" s="14">
        <v>252</v>
      </c>
      <c r="C27" s="1" t="s">
        <v>58</v>
      </c>
      <c r="D27" s="14" t="s">
        <v>9</v>
      </c>
      <c r="E27" s="14">
        <v>23</v>
      </c>
      <c r="F27" s="14"/>
      <c r="G27" s="14" t="str">
        <f>"03:08:40"</f>
        <v>03:08:40</v>
      </c>
      <c r="H27" s="23">
        <f t="shared" si="0"/>
        <v>0.006712962962962948</v>
      </c>
      <c r="I27" s="3">
        <v>100</v>
      </c>
      <c r="J27" s="3">
        <f t="shared" si="1"/>
        <v>360</v>
      </c>
      <c r="K27" s="14">
        <v>30</v>
      </c>
      <c r="L27" s="3">
        <f t="shared" si="2"/>
        <v>390</v>
      </c>
    </row>
    <row r="28" spans="1:12" ht="11.25">
      <c r="A28" s="14">
        <v>27</v>
      </c>
      <c r="B28" s="14">
        <v>245</v>
      </c>
      <c r="C28" s="1" t="s">
        <v>51</v>
      </c>
      <c r="D28" s="14" t="s">
        <v>9</v>
      </c>
      <c r="E28" s="14">
        <v>26</v>
      </c>
      <c r="F28" s="14"/>
      <c r="G28" s="14" t="str">
        <f>"03:14:23"</f>
        <v>03:14:23</v>
      </c>
      <c r="H28" s="23">
        <f t="shared" si="0"/>
        <v>0.010682870370370384</v>
      </c>
      <c r="I28" s="3">
        <v>160</v>
      </c>
      <c r="J28" s="3">
        <f t="shared" si="1"/>
        <v>360</v>
      </c>
      <c r="K28" s="14">
        <v>30</v>
      </c>
      <c r="L28" s="3">
        <f t="shared" si="2"/>
        <v>390</v>
      </c>
    </row>
    <row r="29" spans="1:12" ht="11.25">
      <c r="A29" s="14">
        <v>28</v>
      </c>
      <c r="B29" s="14">
        <v>223</v>
      </c>
      <c r="C29" s="1" t="s">
        <v>29</v>
      </c>
      <c r="D29" s="14" t="s">
        <v>9</v>
      </c>
      <c r="E29" s="14">
        <v>23</v>
      </c>
      <c r="F29" s="14">
        <v>100</v>
      </c>
      <c r="G29" s="14" t="str">
        <f>"03:01:17"</f>
        <v>03:01:17</v>
      </c>
      <c r="H29" s="23">
        <f t="shared" si="0"/>
        <v>0.0015856481481481277</v>
      </c>
      <c r="I29" s="3">
        <v>20</v>
      </c>
      <c r="J29" s="3">
        <f t="shared" si="1"/>
        <v>340</v>
      </c>
      <c r="K29" s="14">
        <v>30</v>
      </c>
      <c r="L29" s="3">
        <f t="shared" si="2"/>
        <v>370</v>
      </c>
    </row>
    <row r="30" spans="1:12" ht="11.25">
      <c r="A30" s="14">
        <v>29</v>
      </c>
      <c r="B30" s="14">
        <v>249</v>
      </c>
      <c r="C30" s="1" t="s">
        <v>55</v>
      </c>
      <c r="D30" s="14" t="s">
        <v>9</v>
      </c>
      <c r="E30" s="14">
        <v>22</v>
      </c>
      <c r="F30" s="14"/>
      <c r="G30" s="14" t="str">
        <f>"03:08:43"</f>
        <v>03:08:43</v>
      </c>
      <c r="H30" s="23">
        <f t="shared" si="0"/>
        <v>0.006747685185185176</v>
      </c>
      <c r="I30" s="3">
        <v>100</v>
      </c>
      <c r="J30" s="3">
        <f t="shared" si="1"/>
        <v>340</v>
      </c>
      <c r="K30" s="14">
        <v>30</v>
      </c>
      <c r="L30" s="3">
        <f t="shared" si="2"/>
        <v>370</v>
      </c>
    </row>
    <row r="31" spans="1:12" ht="11.25">
      <c r="A31" s="14">
        <v>30</v>
      </c>
      <c r="B31" s="14">
        <v>228</v>
      </c>
      <c r="C31" s="1" t="s">
        <v>34</v>
      </c>
      <c r="D31" s="14" t="s">
        <v>9</v>
      </c>
      <c r="E31" s="14">
        <v>21</v>
      </c>
      <c r="F31" s="14">
        <v>100</v>
      </c>
      <c r="G31" s="14" t="str">
        <f>"02:59:28"</f>
        <v>02:59:28</v>
      </c>
      <c r="H31" s="23">
        <f t="shared" si="0"/>
        <v>0.00032407407407407385</v>
      </c>
      <c r="I31" s="3">
        <f>20*MINUTE(H31)+60*20*HOUR(H31)</f>
        <v>0</v>
      </c>
      <c r="J31" s="3">
        <f t="shared" si="1"/>
        <v>320</v>
      </c>
      <c r="K31" s="14">
        <v>30</v>
      </c>
      <c r="L31" s="3">
        <f t="shared" si="2"/>
        <v>350</v>
      </c>
    </row>
    <row r="32" spans="1:12" ht="11.25">
      <c r="A32" s="14">
        <v>31</v>
      </c>
      <c r="B32" s="14">
        <v>251</v>
      </c>
      <c r="C32" s="1" t="s">
        <v>57</v>
      </c>
      <c r="D32" s="14" t="s">
        <v>9</v>
      </c>
      <c r="E32" s="14">
        <v>24</v>
      </c>
      <c r="F32" s="14">
        <v>50</v>
      </c>
      <c r="G32" s="14" t="str">
        <f>"03:10:30"</f>
        <v>03:10:30</v>
      </c>
      <c r="H32" s="23">
        <f t="shared" si="0"/>
        <v>0.00798611111111111</v>
      </c>
      <c r="I32" s="3">
        <v>120</v>
      </c>
      <c r="J32" s="3">
        <f t="shared" si="1"/>
        <v>310</v>
      </c>
      <c r="K32" s="14">
        <v>30</v>
      </c>
      <c r="L32" s="3">
        <f t="shared" si="2"/>
        <v>340</v>
      </c>
    </row>
    <row r="33" spans="1:12" ht="11.25">
      <c r="A33" s="14">
        <v>32</v>
      </c>
      <c r="B33" s="14">
        <v>260</v>
      </c>
      <c r="C33" s="4" t="s">
        <v>66</v>
      </c>
      <c r="D33" s="14" t="s">
        <v>9</v>
      </c>
      <c r="E33" s="14">
        <v>17</v>
      </c>
      <c r="F33" s="14">
        <v>50</v>
      </c>
      <c r="G33" s="14" t="str">
        <f>"02:49:45"</f>
        <v>02:49:45</v>
      </c>
      <c r="H33" s="23">
        <f t="shared" si="0"/>
        <v>0</v>
      </c>
      <c r="I33" s="3">
        <f>20*MINUTE(H33)+60*20*HOUR(H33)</f>
        <v>0</v>
      </c>
      <c r="J33" s="3">
        <f t="shared" si="1"/>
        <v>290</v>
      </c>
      <c r="K33" s="14">
        <v>30</v>
      </c>
      <c r="L33" s="3">
        <f t="shared" si="2"/>
        <v>320</v>
      </c>
    </row>
    <row r="34" spans="1:12" ht="11.25">
      <c r="A34" s="14">
        <v>33</v>
      </c>
      <c r="B34" s="14">
        <v>250</v>
      </c>
      <c r="C34" s="1" t="s">
        <v>56</v>
      </c>
      <c r="D34" s="14" t="s">
        <v>9</v>
      </c>
      <c r="E34" s="14">
        <v>25</v>
      </c>
      <c r="F34" s="14"/>
      <c r="G34" s="14" t="str">
        <f>"03:21:42"</f>
        <v>03:21:42</v>
      </c>
      <c r="H34" s="23">
        <f t="shared" si="0"/>
        <v>0.015763888888888883</v>
      </c>
      <c r="I34" s="3">
        <v>220</v>
      </c>
      <c r="J34" s="3">
        <f t="shared" si="1"/>
        <v>280</v>
      </c>
      <c r="K34" s="14">
        <v>30</v>
      </c>
      <c r="L34" s="3">
        <f t="shared" si="2"/>
        <v>310</v>
      </c>
    </row>
    <row r="35" spans="1:12" ht="11.25">
      <c r="A35" s="14">
        <v>34</v>
      </c>
      <c r="B35" s="14">
        <v>261</v>
      </c>
      <c r="C35" s="4" t="s">
        <v>43</v>
      </c>
      <c r="D35" s="14" t="s">
        <v>9</v>
      </c>
      <c r="E35" s="14">
        <v>25</v>
      </c>
      <c r="F35" s="14">
        <v>50</v>
      </c>
      <c r="G35" s="14" t="str">
        <f>"03:17:25"</f>
        <v>03:17:25</v>
      </c>
      <c r="H35" s="23">
        <f t="shared" si="0"/>
        <v>0.012789351851851843</v>
      </c>
      <c r="I35" s="3">
        <v>180</v>
      </c>
      <c r="J35" s="3">
        <f t="shared" si="1"/>
        <v>270</v>
      </c>
      <c r="K35" s="14">
        <v>30</v>
      </c>
      <c r="L35" s="3">
        <f t="shared" si="2"/>
        <v>300</v>
      </c>
    </row>
    <row r="36" spans="1:12" ht="11.25">
      <c r="A36" s="14">
        <v>35</v>
      </c>
      <c r="B36" s="14">
        <v>253</v>
      </c>
      <c r="C36" s="1" t="s">
        <v>59</v>
      </c>
      <c r="D36" s="14" t="s">
        <v>9</v>
      </c>
      <c r="E36" s="14">
        <v>20</v>
      </c>
      <c r="F36" s="14">
        <v>100</v>
      </c>
      <c r="G36" s="14" t="str">
        <f>"03:04:23"</f>
        <v>03:04:23</v>
      </c>
      <c r="H36" s="23">
        <f t="shared" si="0"/>
        <v>0.003738425925925909</v>
      </c>
      <c r="I36" s="3">
        <v>60</v>
      </c>
      <c r="J36" s="3">
        <f t="shared" si="1"/>
        <v>240</v>
      </c>
      <c r="K36" s="14">
        <v>30</v>
      </c>
      <c r="L36" s="3">
        <f t="shared" si="2"/>
        <v>270</v>
      </c>
    </row>
    <row r="37" spans="1:12" ht="11.25">
      <c r="A37" s="14">
        <v>36</v>
      </c>
      <c r="B37" s="14">
        <v>236</v>
      </c>
      <c r="C37" s="1" t="s">
        <v>42</v>
      </c>
      <c r="D37" s="14" t="s">
        <v>9</v>
      </c>
      <c r="E37" s="14">
        <v>19</v>
      </c>
      <c r="F37" s="14">
        <v>150</v>
      </c>
      <c r="G37" s="14" t="str">
        <f>"02:39:18"</f>
        <v>02:39:18</v>
      </c>
      <c r="H37" s="23">
        <f t="shared" si="0"/>
        <v>0</v>
      </c>
      <c r="I37" s="3">
        <f>20*MINUTE(H37)+60*20*HOUR(H37)</f>
        <v>0</v>
      </c>
      <c r="J37" s="3">
        <f t="shared" si="1"/>
        <v>230</v>
      </c>
      <c r="K37" s="14">
        <v>30</v>
      </c>
      <c r="L37" s="3">
        <f t="shared" si="2"/>
        <v>260</v>
      </c>
    </row>
    <row r="38" spans="1:12" ht="11.25">
      <c r="A38" s="14">
        <v>37</v>
      </c>
      <c r="B38" s="14">
        <v>246</v>
      </c>
      <c r="C38" s="1" t="s">
        <v>52</v>
      </c>
      <c r="D38" s="14" t="s">
        <v>9</v>
      </c>
      <c r="E38" s="14">
        <v>20</v>
      </c>
      <c r="F38" s="14">
        <v>150</v>
      </c>
      <c r="G38" s="14" t="str">
        <f>"03:02:05"</f>
        <v>03:02:05</v>
      </c>
      <c r="H38" s="23">
        <f t="shared" si="0"/>
        <v>0.0021412037037037146</v>
      </c>
      <c r="I38" s="3">
        <v>40</v>
      </c>
      <c r="J38" s="3">
        <f t="shared" si="1"/>
        <v>210</v>
      </c>
      <c r="K38" s="14">
        <v>0</v>
      </c>
      <c r="L38" s="3">
        <f t="shared" si="2"/>
        <v>210</v>
      </c>
    </row>
    <row r="39" spans="1:12" ht="11.25">
      <c r="A39" s="14">
        <v>38</v>
      </c>
      <c r="B39" s="14">
        <v>247</v>
      </c>
      <c r="C39" s="1" t="s">
        <v>53</v>
      </c>
      <c r="D39" s="14" t="s">
        <v>9</v>
      </c>
      <c r="E39" s="14">
        <v>25</v>
      </c>
      <c r="F39" s="14">
        <v>50</v>
      </c>
      <c r="G39" s="14" t="str">
        <f>"03:29:18"</f>
        <v>03:29:18</v>
      </c>
      <c r="H39" s="23">
        <f t="shared" si="0"/>
        <v>0.021041666666666653</v>
      </c>
      <c r="I39" s="3">
        <v>300</v>
      </c>
      <c r="J39" s="3">
        <f t="shared" si="1"/>
        <v>150</v>
      </c>
      <c r="K39" s="14">
        <v>30</v>
      </c>
      <c r="L39" s="3">
        <f t="shared" si="2"/>
        <v>180</v>
      </c>
    </row>
  </sheetData>
  <printOptions/>
  <pageMargins left="0.28" right="0.3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&amp;L&amp;"Arial,Gras"&amp;8Transfontainoise Aventure  2004&amp;C&amp;"Arial,Gras"&amp;8Résultats Raid&amp;R&amp;"Arial,Gras"&amp;8Samedi 12 Juin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K17" sqref="K17"/>
    </sheetView>
  </sheetViews>
  <sheetFormatPr defaultColWidth="11.421875" defaultRowHeight="12.75"/>
  <cols>
    <col min="1" max="1" width="4.8515625" style="2" bestFit="1" customWidth="1"/>
    <col min="2" max="2" width="3.57421875" style="5" bestFit="1" customWidth="1"/>
    <col min="3" max="3" width="18.140625" style="6" bestFit="1" customWidth="1"/>
    <col min="4" max="4" width="4.7109375" style="5" bestFit="1" customWidth="1"/>
    <col min="5" max="5" width="6.140625" style="5" bestFit="1" customWidth="1"/>
    <col min="6" max="6" width="7.57421875" style="5" bestFit="1" customWidth="1"/>
    <col min="7" max="7" width="7.00390625" style="7" bestFit="1" customWidth="1"/>
    <col min="8" max="8" width="8.28125" style="8" bestFit="1" customWidth="1"/>
    <col min="9" max="9" width="8.28125" style="9" bestFit="1" customWidth="1"/>
    <col min="10" max="10" width="5.57421875" style="9" bestFit="1" customWidth="1"/>
    <col min="11" max="11" width="9.00390625" style="2" bestFit="1" customWidth="1"/>
    <col min="12" max="12" width="6.28125" style="2" bestFit="1" customWidth="1"/>
    <col min="13" max="16384" width="11.421875" style="2" customWidth="1"/>
  </cols>
  <sheetData>
    <row r="1" spans="1:12" s="19" customFormat="1" ht="11.25">
      <c r="A1" s="10" t="s">
        <v>70</v>
      </c>
      <c r="B1" s="10" t="s">
        <v>2</v>
      </c>
      <c r="C1" s="11" t="s">
        <v>3</v>
      </c>
      <c r="D1" s="10" t="s">
        <v>4</v>
      </c>
      <c r="E1" s="10" t="s">
        <v>5</v>
      </c>
      <c r="F1" s="10" t="s">
        <v>6</v>
      </c>
      <c r="G1" s="12" t="s">
        <v>0</v>
      </c>
      <c r="H1" s="18" t="s">
        <v>7</v>
      </c>
      <c r="I1" s="13" t="s">
        <v>8</v>
      </c>
      <c r="J1" s="13" t="s">
        <v>1</v>
      </c>
      <c r="K1" s="10" t="s">
        <v>68</v>
      </c>
      <c r="L1" s="10" t="s">
        <v>69</v>
      </c>
    </row>
    <row r="2" spans="1:12" ht="11.25">
      <c r="A2" s="14">
        <v>1</v>
      </c>
      <c r="B2" s="14">
        <v>206</v>
      </c>
      <c r="C2" s="1" t="s">
        <v>15</v>
      </c>
      <c r="D2" s="14" t="s">
        <v>10</v>
      </c>
      <c r="E2" s="14">
        <v>27</v>
      </c>
      <c r="F2" s="14"/>
      <c r="G2" s="15" t="str">
        <f>"02:52:23"</f>
        <v>02:52:23</v>
      </c>
      <c r="H2" s="16">
        <f aca="true" t="shared" si="0" ref="H2:H16">IF(G2&gt;"02:59:00",TIMEVALUE(G2)-TIMEVALUE("02:59:00"),0)</f>
        <v>0</v>
      </c>
      <c r="I2" s="3">
        <f>20*MINUTE(H2)+60*20*HOUR(H2)</f>
        <v>0</v>
      </c>
      <c r="J2" s="3">
        <f aca="true" t="shared" si="1" ref="J2:J16">E2*20-F2-I2</f>
        <v>540</v>
      </c>
      <c r="K2" s="15">
        <v>30</v>
      </c>
      <c r="L2" s="17">
        <f aca="true" t="shared" si="2" ref="L2:L16">J2+K2</f>
        <v>570</v>
      </c>
    </row>
    <row r="3" spans="1:12" ht="11.25">
      <c r="A3" s="14">
        <v>2</v>
      </c>
      <c r="B3" s="14">
        <v>201</v>
      </c>
      <c r="C3" s="1" t="s">
        <v>12</v>
      </c>
      <c r="D3" s="14" t="s">
        <v>10</v>
      </c>
      <c r="E3" s="14">
        <v>26</v>
      </c>
      <c r="F3" s="14"/>
      <c r="G3" s="15" t="str">
        <f>"02:44:05"</f>
        <v>02:44:05</v>
      </c>
      <c r="H3" s="16">
        <f t="shared" si="0"/>
        <v>0</v>
      </c>
      <c r="I3" s="3">
        <f>20*MINUTE(H3)+60*20*HOUR(H3)</f>
        <v>0</v>
      </c>
      <c r="J3" s="3">
        <f t="shared" si="1"/>
        <v>520</v>
      </c>
      <c r="K3" s="15">
        <v>30</v>
      </c>
      <c r="L3" s="17">
        <f t="shared" si="2"/>
        <v>550</v>
      </c>
    </row>
    <row r="4" spans="1:12" ht="11.25">
      <c r="A4" s="14">
        <v>3</v>
      </c>
      <c r="B4" s="14">
        <v>262</v>
      </c>
      <c r="C4" s="4" t="s">
        <v>67</v>
      </c>
      <c r="D4" s="14" t="s">
        <v>10</v>
      </c>
      <c r="E4" s="14">
        <v>26</v>
      </c>
      <c r="F4" s="14"/>
      <c r="G4" s="15" t="str">
        <f>"02:56:17"</f>
        <v>02:56:17</v>
      </c>
      <c r="H4" s="16">
        <f t="shared" si="0"/>
        <v>0</v>
      </c>
      <c r="I4" s="3">
        <f>20*MINUTE(H4)+60*20*HOUR(H4)</f>
        <v>0</v>
      </c>
      <c r="J4" s="3">
        <f t="shared" si="1"/>
        <v>520</v>
      </c>
      <c r="K4" s="15">
        <v>30</v>
      </c>
      <c r="L4" s="17">
        <f t="shared" si="2"/>
        <v>550</v>
      </c>
    </row>
    <row r="5" spans="1:12" ht="11.25">
      <c r="A5" s="14">
        <v>4</v>
      </c>
      <c r="B5" s="14">
        <v>208</v>
      </c>
      <c r="C5" s="1" t="s">
        <v>16</v>
      </c>
      <c r="D5" s="14" t="s">
        <v>10</v>
      </c>
      <c r="E5" s="14">
        <v>25</v>
      </c>
      <c r="F5" s="14"/>
      <c r="G5" s="15" t="str">
        <f>"03:00:00"</f>
        <v>03:00:00</v>
      </c>
      <c r="H5" s="16">
        <f t="shared" si="0"/>
        <v>0.000694444444444442</v>
      </c>
      <c r="I5" s="3">
        <v>0</v>
      </c>
      <c r="J5" s="3">
        <f t="shared" si="1"/>
        <v>500</v>
      </c>
      <c r="K5" s="15">
        <v>30</v>
      </c>
      <c r="L5" s="17">
        <f t="shared" si="2"/>
        <v>530</v>
      </c>
    </row>
    <row r="6" spans="1:12" ht="11.25">
      <c r="A6" s="14">
        <v>5</v>
      </c>
      <c r="B6" s="14">
        <v>219</v>
      </c>
      <c r="C6" s="1" t="s">
        <v>25</v>
      </c>
      <c r="D6" s="14" t="s">
        <v>10</v>
      </c>
      <c r="E6" s="14">
        <v>28</v>
      </c>
      <c r="F6" s="14"/>
      <c r="G6" s="15" t="str">
        <f>"03:05:29"</f>
        <v>03:05:29</v>
      </c>
      <c r="H6" s="16">
        <f t="shared" si="0"/>
        <v>0.004502314814814806</v>
      </c>
      <c r="I6" s="3">
        <v>60</v>
      </c>
      <c r="J6" s="3">
        <f t="shared" si="1"/>
        <v>500</v>
      </c>
      <c r="K6" s="15">
        <v>30</v>
      </c>
      <c r="L6" s="17">
        <f t="shared" si="2"/>
        <v>530</v>
      </c>
    </row>
    <row r="7" spans="1:12" ht="11.25">
      <c r="A7" s="14">
        <v>6</v>
      </c>
      <c r="B7" s="14">
        <v>256</v>
      </c>
      <c r="C7" s="1" t="s">
        <v>62</v>
      </c>
      <c r="D7" s="14" t="s">
        <v>10</v>
      </c>
      <c r="E7" s="14">
        <v>24</v>
      </c>
      <c r="F7" s="14"/>
      <c r="G7" s="15" t="str">
        <f>"02:37:40"</f>
        <v>02:37:40</v>
      </c>
      <c r="H7" s="16">
        <f t="shared" si="0"/>
        <v>0</v>
      </c>
      <c r="I7" s="3">
        <f aca="true" t="shared" si="3" ref="I7:I12">20*MINUTE(H7)+60*20*HOUR(H7)</f>
        <v>0</v>
      </c>
      <c r="J7" s="3">
        <f t="shared" si="1"/>
        <v>480</v>
      </c>
      <c r="K7" s="15">
        <v>30</v>
      </c>
      <c r="L7" s="17">
        <f t="shared" si="2"/>
        <v>510</v>
      </c>
    </row>
    <row r="8" spans="1:12" ht="11.25">
      <c r="A8" s="14">
        <v>7</v>
      </c>
      <c r="B8" s="14">
        <v>218</v>
      </c>
      <c r="C8" s="1" t="s">
        <v>24</v>
      </c>
      <c r="D8" s="14" t="s">
        <v>10</v>
      </c>
      <c r="E8" s="14">
        <v>24</v>
      </c>
      <c r="F8" s="14"/>
      <c r="G8" s="15" t="str">
        <f>"02:49:38"</f>
        <v>02:49:38</v>
      </c>
      <c r="H8" s="16">
        <f t="shared" si="0"/>
        <v>0</v>
      </c>
      <c r="I8" s="3">
        <f t="shared" si="3"/>
        <v>0</v>
      </c>
      <c r="J8" s="3">
        <f t="shared" si="1"/>
        <v>480</v>
      </c>
      <c r="K8" s="15">
        <v>30</v>
      </c>
      <c r="L8" s="17">
        <f t="shared" si="2"/>
        <v>510</v>
      </c>
    </row>
    <row r="9" spans="1:12" ht="11.25">
      <c r="A9" s="14">
        <v>8</v>
      </c>
      <c r="B9" s="14">
        <v>221</v>
      </c>
      <c r="C9" s="1" t="s">
        <v>27</v>
      </c>
      <c r="D9" s="14" t="s">
        <v>10</v>
      </c>
      <c r="E9" s="14">
        <v>21</v>
      </c>
      <c r="F9" s="14"/>
      <c r="G9" s="15" t="str">
        <f>"02:58:04"</f>
        <v>02:58:04</v>
      </c>
      <c r="H9" s="16">
        <f t="shared" si="0"/>
        <v>0</v>
      </c>
      <c r="I9" s="3">
        <f t="shared" si="3"/>
        <v>0</v>
      </c>
      <c r="J9" s="3">
        <f t="shared" si="1"/>
        <v>420</v>
      </c>
      <c r="K9" s="15">
        <v>30</v>
      </c>
      <c r="L9" s="17">
        <f t="shared" si="2"/>
        <v>450</v>
      </c>
    </row>
    <row r="10" spans="1:12" ht="11.25">
      <c r="A10" s="14">
        <v>9</v>
      </c>
      <c r="B10" s="14">
        <v>216</v>
      </c>
      <c r="C10" s="1" t="s">
        <v>22</v>
      </c>
      <c r="D10" s="14" t="s">
        <v>10</v>
      </c>
      <c r="E10" s="14">
        <v>22</v>
      </c>
      <c r="F10" s="14"/>
      <c r="G10" s="15" t="str">
        <f>"03:03:33"</f>
        <v>03:03:33</v>
      </c>
      <c r="H10" s="16">
        <f t="shared" si="0"/>
        <v>0.0031597222222222165</v>
      </c>
      <c r="I10" s="3">
        <f t="shared" si="3"/>
        <v>80</v>
      </c>
      <c r="J10" s="3">
        <f t="shared" si="1"/>
        <v>360</v>
      </c>
      <c r="K10" s="15">
        <v>30</v>
      </c>
      <c r="L10" s="17">
        <f t="shared" si="2"/>
        <v>390</v>
      </c>
    </row>
    <row r="11" spans="1:12" ht="11.25">
      <c r="A11" s="14">
        <v>10</v>
      </c>
      <c r="B11" s="14">
        <v>259</v>
      </c>
      <c r="C11" s="4" t="s">
        <v>65</v>
      </c>
      <c r="D11" s="14" t="s">
        <v>10</v>
      </c>
      <c r="E11" s="14">
        <v>17</v>
      </c>
      <c r="F11" s="14"/>
      <c r="G11" s="15" t="str">
        <f>"02:34:18"</f>
        <v>02:34:18</v>
      </c>
      <c r="H11" s="16">
        <f t="shared" si="0"/>
        <v>0</v>
      </c>
      <c r="I11" s="3">
        <f t="shared" si="3"/>
        <v>0</v>
      </c>
      <c r="J11" s="3">
        <f t="shared" si="1"/>
        <v>340</v>
      </c>
      <c r="K11" s="15">
        <v>30</v>
      </c>
      <c r="L11" s="17">
        <f t="shared" si="2"/>
        <v>370</v>
      </c>
    </row>
    <row r="12" spans="1:12" ht="11.25">
      <c r="A12" s="14">
        <v>11</v>
      </c>
      <c r="B12" s="14">
        <v>202</v>
      </c>
      <c r="C12" s="1" t="s">
        <v>13</v>
      </c>
      <c r="D12" s="14" t="s">
        <v>10</v>
      </c>
      <c r="E12" s="14">
        <v>23</v>
      </c>
      <c r="F12" s="14">
        <v>200</v>
      </c>
      <c r="G12" s="15" t="str">
        <f>"02:52:53"</f>
        <v>02:52:53</v>
      </c>
      <c r="H12" s="16">
        <f t="shared" si="0"/>
        <v>0</v>
      </c>
      <c r="I12" s="3">
        <f t="shared" si="3"/>
        <v>0</v>
      </c>
      <c r="J12" s="3">
        <f t="shared" si="1"/>
        <v>260</v>
      </c>
      <c r="K12" s="15">
        <v>30</v>
      </c>
      <c r="L12" s="17">
        <f t="shared" si="2"/>
        <v>290</v>
      </c>
    </row>
    <row r="13" spans="1:12" ht="11.25">
      <c r="A13" s="14">
        <v>12</v>
      </c>
      <c r="B13" s="14">
        <v>254</v>
      </c>
      <c r="C13" s="1" t="s">
        <v>60</v>
      </c>
      <c r="D13" s="14" t="s">
        <v>10</v>
      </c>
      <c r="E13" s="14">
        <v>17</v>
      </c>
      <c r="F13" s="14"/>
      <c r="G13" s="15" t="str">
        <f>"03:09:18"</f>
        <v>03:09:18</v>
      </c>
      <c r="H13" s="16">
        <f t="shared" si="0"/>
        <v>0.007152777777777758</v>
      </c>
      <c r="I13" s="3">
        <v>100</v>
      </c>
      <c r="J13" s="3">
        <f t="shared" si="1"/>
        <v>240</v>
      </c>
      <c r="K13" s="15">
        <v>30</v>
      </c>
      <c r="L13" s="17">
        <f t="shared" si="2"/>
        <v>270</v>
      </c>
    </row>
    <row r="14" spans="1:12" ht="11.25">
      <c r="A14" s="14">
        <v>13</v>
      </c>
      <c r="B14" s="14">
        <v>220</v>
      </c>
      <c r="C14" s="1" t="s">
        <v>26</v>
      </c>
      <c r="D14" s="14" t="s">
        <v>10</v>
      </c>
      <c r="E14" s="14">
        <v>14</v>
      </c>
      <c r="F14" s="14">
        <v>50</v>
      </c>
      <c r="G14" s="15" t="str">
        <f>"02:54:56"</f>
        <v>02:54:56</v>
      </c>
      <c r="H14" s="16">
        <f t="shared" si="0"/>
        <v>0</v>
      </c>
      <c r="I14" s="3">
        <f>20*MINUTE(H14)+60*20*HOUR(H14)</f>
        <v>0</v>
      </c>
      <c r="J14" s="3">
        <f t="shared" si="1"/>
        <v>230</v>
      </c>
      <c r="K14" s="15">
        <v>30</v>
      </c>
      <c r="L14" s="17">
        <f t="shared" si="2"/>
        <v>260</v>
      </c>
    </row>
    <row r="15" spans="1:12" ht="11.25">
      <c r="A15" s="14">
        <v>14</v>
      </c>
      <c r="B15" s="14">
        <v>205</v>
      </c>
      <c r="C15" s="1" t="s">
        <v>14</v>
      </c>
      <c r="D15" s="14" t="s">
        <v>10</v>
      </c>
      <c r="E15" s="14">
        <v>17</v>
      </c>
      <c r="F15" s="14"/>
      <c r="G15" s="15" t="str">
        <f>"03:27:31"</f>
        <v>03:27:31</v>
      </c>
      <c r="H15" s="16">
        <f t="shared" si="0"/>
        <v>0.01980324074074072</v>
      </c>
      <c r="I15" s="3">
        <v>280</v>
      </c>
      <c r="J15" s="3">
        <f t="shared" si="1"/>
        <v>60</v>
      </c>
      <c r="K15" s="15">
        <v>30</v>
      </c>
      <c r="L15" s="17">
        <f t="shared" si="2"/>
        <v>90</v>
      </c>
    </row>
    <row r="16" spans="1:12" ht="11.25">
      <c r="A16" s="14">
        <v>15</v>
      </c>
      <c r="B16" s="14">
        <v>217</v>
      </c>
      <c r="C16" s="1" t="s">
        <v>23</v>
      </c>
      <c r="D16" s="14" t="s">
        <v>10</v>
      </c>
      <c r="E16" s="14">
        <v>22</v>
      </c>
      <c r="F16" s="14"/>
      <c r="G16" s="15" t="str">
        <f>"03:43:07"</f>
        <v>03:43:07</v>
      </c>
      <c r="H16" s="16">
        <f t="shared" si="0"/>
        <v>0.03063657407407408</v>
      </c>
      <c r="I16" s="3">
        <v>440</v>
      </c>
      <c r="J16" s="3">
        <f t="shared" si="1"/>
        <v>0</v>
      </c>
      <c r="K16" s="15">
        <v>0</v>
      </c>
      <c r="L16" s="17">
        <f t="shared" si="2"/>
        <v>0</v>
      </c>
    </row>
    <row r="17" ht="11.25">
      <c r="A17" s="5"/>
    </row>
  </sheetData>
  <printOptions/>
  <pageMargins left="0.35" right="0.3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&amp;L&amp;"Arial,Gras"&amp;8Transfontainoise Aventure  2004&amp;C&amp;"Arial,Gras"&amp;8Résultats Raid&amp;R&amp;"Arial,Gras"&amp;8Samedi 12 Juin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K17" sqref="K17"/>
    </sheetView>
  </sheetViews>
  <sheetFormatPr defaultColWidth="11.421875" defaultRowHeight="12.75"/>
  <cols>
    <col min="1" max="1" width="4.8515625" style="2" bestFit="1" customWidth="1"/>
    <col min="2" max="2" width="3.57421875" style="5" bestFit="1" customWidth="1"/>
    <col min="3" max="3" width="11.7109375" style="6" bestFit="1" customWidth="1"/>
    <col min="4" max="4" width="4.7109375" style="5" bestFit="1" customWidth="1"/>
    <col min="5" max="5" width="6.140625" style="5" bestFit="1" customWidth="1"/>
    <col min="6" max="6" width="7.57421875" style="5" bestFit="1" customWidth="1"/>
    <col min="7" max="7" width="7.00390625" style="7" bestFit="1" customWidth="1"/>
    <col min="8" max="8" width="8.28125" style="8" bestFit="1" customWidth="1"/>
    <col min="9" max="9" width="8.28125" style="9" bestFit="1" customWidth="1"/>
    <col min="10" max="10" width="5.57421875" style="9" bestFit="1" customWidth="1"/>
    <col min="11" max="11" width="9.00390625" style="2" bestFit="1" customWidth="1"/>
    <col min="12" max="12" width="6.28125" style="2" bestFit="1" customWidth="1"/>
    <col min="13" max="16384" width="11.421875" style="2" customWidth="1"/>
  </cols>
  <sheetData>
    <row r="1" spans="1:12" s="19" customFormat="1" ht="11.25">
      <c r="A1" s="10" t="s">
        <v>70</v>
      </c>
      <c r="B1" s="10" t="s">
        <v>2</v>
      </c>
      <c r="C1" s="11" t="s">
        <v>3</v>
      </c>
      <c r="D1" s="10" t="s">
        <v>4</v>
      </c>
      <c r="E1" s="10" t="s">
        <v>5</v>
      </c>
      <c r="F1" s="10" t="s">
        <v>6</v>
      </c>
      <c r="G1" s="12" t="s">
        <v>0</v>
      </c>
      <c r="H1" s="18" t="s">
        <v>7</v>
      </c>
      <c r="I1" s="13" t="s">
        <v>8</v>
      </c>
      <c r="J1" s="13" t="s">
        <v>1</v>
      </c>
      <c r="K1" s="10" t="s">
        <v>68</v>
      </c>
      <c r="L1" s="10" t="s">
        <v>69</v>
      </c>
    </row>
    <row r="2" spans="1:12" ht="11.25">
      <c r="A2" s="14">
        <v>1</v>
      </c>
      <c r="B2" s="14">
        <v>215</v>
      </c>
      <c r="C2" s="1" t="s">
        <v>21</v>
      </c>
      <c r="D2" s="14" t="s">
        <v>11</v>
      </c>
      <c r="E2" s="14">
        <v>25</v>
      </c>
      <c r="F2" s="14"/>
      <c r="G2" s="15" t="str">
        <f>"02:59:49"</f>
        <v>02:59:49</v>
      </c>
      <c r="H2" s="16">
        <f>IF(G2&gt;"02:59:00",TIMEVALUE(G2)-TIMEVALUE("02:59:00"),0)</f>
        <v>0.0005671296296296258</v>
      </c>
      <c r="I2" s="3">
        <f>20*MINUTE(H2)+60*20*HOUR(H2)</f>
        <v>0</v>
      </c>
      <c r="J2" s="3">
        <f>E2*20-F2-I2</f>
        <v>500</v>
      </c>
      <c r="K2" s="15">
        <v>30</v>
      </c>
      <c r="L2" s="17">
        <f>J2+K2</f>
        <v>530</v>
      </c>
    </row>
    <row r="3" spans="1:12" ht="11.25">
      <c r="A3" s="14">
        <v>2</v>
      </c>
      <c r="B3" s="14">
        <v>212</v>
      </c>
      <c r="C3" s="1" t="s">
        <v>19</v>
      </c>
      <c r="D3" s="14" t="s">
        <v>11</v>
      </c>
      <c r="E3" s="14">
        <v>13</v>
      </c>
      <c r="F3" s="14">
        <v>100</v>
      </c>
      <c r="G3" s="15" t="str">
        <f>"02:52:34"</f>
        <v>02:52:34</v>
      </c>
      <c r="H3" s="16">
        <f>IF(G3&gt;"02:59:00",TIMEVALUE(G3)-TIMEVALUE("02:59:00"),0)</f>
        <v>0</v>
      </c>
      <c r="I3" s="3">
        <f>20*MINUTE(H3)+60*20*HOUR(H3)</f>
        <v>0</v>
      </c>
      <c r="J3" s="3">
        <f>E3*20-F3-I3</f>
        <v>160</v>
      </c>
      <c r="K3" s="15">
        <v>30</v>
      </c>
      <c r="L3" s="17">
        <f>J3+K3</f>
        <v>190</v>
      </c>
    </row>
    <row r="4" spans="1:12" ht="11.25">
      <c r="A4" s="14">
        <v>3</v>
      </c>
      <c r="B4" s="14">
        <v>213</v>
      </c>
      <c r="C4" s="1" t="s">
        <v>20</v>
      </c>
      <c r="D4" s="14" t="s">
        <v>11</v>
      </c>
      <c r="E4" s="14">
        <v>19</v>
      </c>
      <c r="F4" s="14">
        <v>100</v>
      </c>
      <c r="G4" s="15" t="str">
        <f>"03:32:13"</f>
        <v>03:32:13</v>
      </c>
      <c r="H4" s="16">
        <f>IF(G4&gt;"02:59:00",TIMEVALUE(G4)-TIMEVALUE("02:59:00"),0)</f>
        <v>0.023067129629629618</v>
      </c>
      <c r="I4" s="3">
        <v>340</v>
      </c>
      <c r="J4" s="3">
        <f>E4*20-F4-I4</f>
        <v>-60</v>
      </c>
      <c r="K4" s="15">
        <v>0</v>
      </c>
      <c r="L4" s="17">
        <f>J4+K4</f>
        <v>-60</v>
      </c>
    </row>
  </sheetData>
  <printOptions/>
  <pageMargins left="0.31" right="0.39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&amp;L&amp;"Arial,Gras"&amp;8Transfontainoise Aventure  2004&amp;C&amp;"Arial,Gras"&amp;8Résultats Raid&amp;R&amp;"Arial,Gras"&amp;8Samedi 12 Juin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</dc:creator>
  <cp:keywords/>
  <dc:description/>
  <cp:lastModifiedBy>PG</cp:lastModifiedBy>
  <cp:lastPrinted>2004-06-14T10:21:26Z</cp:lastPrinted>
  <dcterms:created xsi:type="dcterms:W3CDTF">2004-06-02T08:41:17Z</dcterms:created>
  <dcterms:modified xsi:type="dcterms:W3CDTF">2004-06-22T18:39:24Z</dcterms:modified>
  <cp:category/>
  <cp:version/>
  <cp:contentType/>
  <cp:contentStatus/>
</cp:coreProperties>
</file>